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<sst xmlns="http://schemas.openxmlformats.org/spreadsheetml/2006/main" count="78" uniqueCount="60">
  <si>
    <t>进贤县2023年农业生产托管稻谷烘干补助资金明细公示表</t>
  </si>
  <si>
    <t>序号</t>
  </si>
  <si>
    <t>单位</t>
  </si>
  <si>
    <t>乡镇名称</t>
  </si>
  <si>
    <t>站人员监管数（吨）</t>
  </si>
  <si>
    <t>用电量（度）</t>
  </si>
  <si>
    <t>每吨用电量计算结果（度/吨</t>
  </si>
  <si>
    <t>按电计算数量（吨）</t>
  </si>
  <si>
    <t>最终确定数（吨）</t>
  </si>
  <si>
    <r>
      <rPr>
        <b/>
        <sz val="10"/>
        <rFont val="宋体"/>
        <charset val="134"/>
      </rPr>
      <t>补助资金按9.3元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吨计算（元）</t>
    </r>
  </si>
  <si>
    <t>早中晚稻</t>
  </si>
  <si>
    <t>进贤县彬鑫种养专业合作社</t>
  </si>
  <si>
    <t>白圩</t>
  </si>
  <si>
    <t>进贤县志乐种养专业合作社</t>
  </si>
  <si>
    <t>二塘</t>
  </si>
  <si>
    <t>江西德昌农业开发有限公司</t>
  </si>
  <si>
    <t>李渡</t>
  </si>
  <si>
    <t>江西省三胜稻谷烘干有限公司</t>
  </si>
  <si>
    <t>进贤县梅庄恒昌农民专业合作社</t>
  </si>
  <si>
    <t>梅庄</t>
  </si>
  <si>
    <t>进贤县上甘殿富兴家庭农场</t>
  </si>
  <si>
    <t>江西正好农业发展有限公司</t>
  </si>
  <si>
    <t>民和</t>
  </si>
  <si>
    <t>进贤县新一代种养专业合作社</t>
  </si>
  <si>
    <t>进贤县万氏米业有限公司</t>
  </si>
  <si>
    <t>进贤县帮农种养专业合作社</t>
  </si>
  <si>
    <t>进贤县根仂朗种养专业合作社</t>
  </si>
  <si>
    <t>进贤县捉牛岗粮农农民专业合作社</t>
  </si>
  <si>
    <t>进贤县悦欣阳种养专业合作社</t>
  </si>
  <si>
    <t>前坊</t>
  </si>
  <si>
    <t>进贤县东亮水稻种植专业合作社</t>
  </si>
  <si>
    <t>泉岭</t>
  </si>
  <si>
    <t>进贤县泉岭海华种养专业合作社</t>
  </si>
  <si>
    <t>进贤县三里欢民农民专业合作社</t>
  </si>
  <si>
    <t>三里</t>
  </si>
  <si>
    <t>江西省仓满丰稻谷烘干有限公司</t>
  </si>
  <si>
    <t>温圳</t>
  </si>
  <si>
    <t>进贤县文港前途粮食烘干专业合作社</t>
  </si>
  <si>
    <t>文港</t>
  </si>
  <si>
    <t>江西乐氏米业有限公司</t>
  </si>
  <si>
    <t>下埠</t>
  </si>
  <si>
    <t>南昌市兵云粮油收购有限公司</t>
  </si>
  <si>
    <t>南昌市福伟米业有限公司</t>
  </si>
  <si>
    <t>进贤县武章种养专业合作社</t>
  </si>
  <si>
    <t>张公</t>
  </si>
  <si>
    <t>进贤县城皇农业专业合作社</t>
  </si>
  <si>
    <t>长山</t>
  </si>
  <si>
    <t>江西腾鹏实业有限公司</t>
  </si>
  <si>
    <t>钟陵</t>
  </si>
  <si>
    <t>南昌市飞平农业发展有限公司</t>
  </si>
  <si>
    <t>架桥</t>
  </si>
  <si>
    <t>进贤县伍都种养专业合作社</t>
  </si>
  <si>
    <t>进贤县福顺粮食烘干有限公司</t>
  </si>
  <si>
    <t>进贤县钟陵隆兴农机专业合作社</t>
  </si>
  <si>
    <t>进贤县龙平种养专业合作社</t>
  </si>
  <si>
    <t>池溪</t>
  </si>
  <si>
    <t>南昌子辉种植专业合作社</t>
  </si>
  <si>
    <t>进贤县胡丹娥种养殖专业合作社</t>
  </si>
  <si>
    <t>公示时间2024年1月25-2月2日</t>
  </si>
  <si>
    <t>投诉电话：0791-85669069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</si>
</sst>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sz val="9"/>
      <name val="Times New Roman"/>
      <charset val="134"/>
    </font>
    <font>
      <sz val="12"/>
      <color theme="1"/>
      <name val="仿宋_GB2312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/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15" workbookViewId="0">
      <selection activeCell="K35" sqref="K35"/>
    </sheetView>
  </sheetViews>
  <sheetFormatPr defaultColWidth="9" defaultRowHeight="14.25"/>
  <cols>
    <col min="1" max="1" width="4.875" style="1" customWidth="1"/>
    <col min="2" max="2" width="19.375" style="4" customWidth="1"/>
    <col min="3" max="3" width="10" style="1" customWidth="1"/>
    <col min="4" max="4" width="12.125" style="1" customWidth="1"/>
    <col min="5" max="5" width="11" style="5" customWidth="1"/>
    <col min="6" max="6" width="11.375" style="6" customWidth="1"/>
    <col min="7" max="7" width="13.125" style="7" customWidth="1"/>
    <col min="8" max="8" width="14.875" style="8" customWidth="1"/>
    <col min="9" max="9" width="15.5" style="7" customWidth="1"/>
    <col min="10" max="10" width="9" style="1"/>
    <col min="11" max="11" width="12.625" style="1"/>
    <col min="12" max="16384" width="9" style="1"/>
  </cols>
  <sheetData>
    <row r="1" s="1" customFormat="1" ht="26.25" spans="1:9">
      <c r="A1" s="9" t="s">
        <v>0</v>
      </c>
      <c r="B1" s="9"/>
      <c r="C1" s="9"/>
      <c r="D1" s="9"/>
      <c r="E1" s="9"/>
      <c r="F1" s="9"/>
      <c r="G1" s="9"/>
      <c r="H1" s="10"/>
      <c r="I1" s="30"/>
    </row>
    <row r="2" s="1" customFormat="1" ht="39" customHeight="1" spans="1:9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1" t="s">
        <v>6</v>
      </c>
      <c r="G2" s="14" t="s">
        <v>7</v>
      </c>
      <c r="H2" s="15" t="s">
        <v>8</v>
      </c>
      <c r="I2" s="31" t="s">
        <v>9</v>
      </c>
    </row>
    <row r="3" s="1" customFormat="1" ht="30.75" customHeight="1" spans="1:9">
      <c r="A3" s="16"/>
      <c r="B3" s="17"/>
      <c r="C3" s="16"/>
      <c r="D3" s="18" t="s">
        <v>10</v>
      </c>
      <c r="E3" s="18" t="s">
        <v>10</v>
      </c>
      <c r="F3" s="16"/>
      <c r="G3" s="18" t="s">
        <v>10</v>
      </c>
      <c r="H3" s="19" t="s">
        <v>10</v>
      </c>
      <c r="I3" s="32"/>
    </row>
    <row r="4" s="2" customFormat="1" ht="25" customHeight="1" spans="1:9">
      <c r="A4" s="20">
        <v>1</v>
      </c>
      <c r="B4" s="21" t="s">
        <v>11</v>
      </c>
      <c r="C4" s="21" t="s">
        <v>12</v>
      </c>
      <c r="D4" s="22">
        <f>7381.3+10022.4</f>
        <v>17403.7</v>
      </c>
      <c r="E4" s="23">
        <v>67201.2</v>
      </c>
      <c r="F4" s="24">
        <v>7.2</v>
      </c>
      <c r="G4" s="25">
        <f>E4/F4</f>
        <v>9333.5</v>
      </c>
      <c r="H4" s="26">
        <v>9333.5</v>
      </c>
      <c r="I4" s="25">
        <v>86831.9696334968</v>
      </c>
    </row>
    <row r="5" s="2" customFormat="1" ht="25" customHeight="1" spans="1:9">
      <c r="A5" s="20">
        <v>2</v>
      </c>
      <c r="B5" s="21" t="s">
        <v>13</v>
      </c>
      <c r="C5" s="20" t="s">
        <v>14</v>
      </c>
      <c r="D5" s="20">
        <f>3083.98+3002.05</f>
        <v>6086.03</v>
      </c>
      <c r="E5" s="27">
        <v>31527.6</v>
      </c>
      <c r="F5" s="20">
        <v>4.34</v>
      </c>
      <c r="G5" s="25">
        <f t="shared" ref="G5:G35" si="0">E5/F5</f>
        <v>7264.42396313364</v>
      </c>
      <c r="H5" s="26">
        <f>3083.98+3002.05</f>
        <v>6086.03</v>
      </c>
      <c r="I5" s="25">
        <v>56619.9145174426</v>
      </c>
    </row>
    <row r="6" s="2" customFormat="1" ht="25" customHeight="1" spans="1:9">
      <c r="A6" s="20">
        <v>3</v>
      </c>
      <c r="B6" s="21" t="s">
        <v>15</v>
      </c>
      <c r="C6" s="21" t="s">
        <v>16</v>
      </c>
      <c r="D6" s="27">
        <f>6768.63+8956.07</f>
        <v>15724.7</v>
      </c>
      <c r="E6" s="27">
        <v>80124</v>
      </c>
      <c r="F6" s="27">
        <v>8</v>
      </c>
      <c r="G6" s="25">
        <f t="shared" si="0"/>
        <v>10015.5</v>
      </c>
      <c r="H6" s="26">
        <v>10015.5</v>
      </c>
      <c r="I6" s="25">
        <v>93176.7923998808</v>
      </c>
    </row>
    <row r="7" s="2" customFormat="1" ht="25" customHeight="1" spans="1:9">
      <c r="A7" s="20">
        <v>4</v>
      </c>
      <c r="B7" s="21" t="s">
        <v>17</v>
      </c>
      <c r="C7" s="20" t="s">
        <v>16</v>
      </c>
      <c r="D7" s="25">
        <f>4522.71+4439.77</f>
        <v>8962.48</v>
      </c>
      <c r="E7" s="27">
        <v>51424.8</v>
      </c>
      <c r="F7" s="20">
        <v>6.92</v>
      </c>
      <c r="G7" s="25">
        <f t="shared" si="0"/>
        <v>7431.32947976879</v>
      </c>
      <c r="H7" s="26">
        <v>7431.32947976879</v>
      </c>
      <c r="I7" s="25">
        <v>69135.5842635446</v>
      </c>
    </row>
    <row r="8" s="2" customFormat="1" ht="25" customHeight="1" spans="1:9">
      <c r="A8" s="20">
        <v>5</v>
      </c>
      <c r="B8" s="21" t="s">
        <v>18</v>
      </c>
      <c r="C8" s="21" t="s">
        <v>19</v>
      </c>
      <c r="D8" s="20">
        <f>5499.015+5400.19+2193.205</f>
        <v>13092.41</v>
      </c>
      <c r="E8" s="20">
        <v>102632.4</v>
      </c>
      <c r="F8" s="20">
        <v>6.5</v>
      </c>
      <c r="G8" s="25">
        <f t="shared" si="0"/>
        <v>15789.6</v>
      </c>
      <c r="H8" s="26">
        <v>13092.41</v>
      </c>
      <c r="I8" s="25">
        <v>121802.083628788</v>
      </c>
    </row>
    <row r="9" s="2" customFormat="1" ht="25" customHeight="1" spans="1:9">
      <c r="A9" s="20">
        <v>6</v>
      </c>
      <c r="B9" s="21" t="s">
        <v>20</v>
      </c>
      <c r="C9" s="20" t="s">
        <v>19</v>
      </c>
      <c r="D9" s="25">
        <f>3195.9+3175.09</f>
        <v>6370.99</v>
      </c>
      <c r="E9" s="27">
        <v>17936</v>
      </c>
      <c r="F9" s="20">
        <v>4.34</v>
      </c>
      <c r="G9" s="25">
        <f t="shared" si="0"/>
        <v>4132.71889400922</v>
      </c>
      <c r="H9" s="26">
        <v>4132.71889400922</v>
      </c>
      <c r="I9" s="25">
        <v>38447.7550231303</v>
      </c>
    </row>
    <row r="10" s="2" customFormat="1" ht="25" customHeight="1" spans="1:9">
      <c r="A10" s="20">
        <v>7</v>
      </c>
      <c r="B10" s="21" t="s">
        <v>21</v>
      </c>
      <c r="C10" s="21" t="s">
        <v>22</v>
      </c>
      <c r="D10" s="25">
        <f>2277.27+2384.74+2169.92</f>
        <v>6831.93</v>
      </c>
      <c r="E10" s="25">
        <v>28316.8</v>
      </c>
      <c r="F10" s="25">
        <v>7.5</v>
      </c>
      <c r="G10" s="25">
        <f t="shared" si="0"/>
        <v>3775.57333333333</v>
      </c>
      <c r="H10" s="26">
        <v>3775.57333333333</v>
      </c>
      <c r="I10" s="25">
        <v>35125.137304231</v>
      </c>
    </row>
    <row r="11" s="2" customFormat="1" ht="25" customHeight="1" spans="1:9">
      <c r="A11" s="20">
        <v>8</v>
      </c>
      <c r="B11" s="21" t="s">
        <v>23</v>
      </c>
      <c r="C11" s="20" t="s">
        <v>22</v>
      </c>
      <c r="D11" s="25">
        <f>16448.42+11904.44</f>
        <v>28352.86</v>
      </c>
      <c r="E11" s="27">
        <v>231766.8</v>
      </c>
      <c r="F11" s="20">
        <v>7.2</v>
      </c>
      <c r="G11" s="25">
        <f t="shared" si="0"/>
        <v>32189.8333333333</v>
      </c>
      <c r="H11" s="26">
        <f>16448.42+11904.44</f>
        <v>28352.86</v>
      </c>
      <c r="I11" s="25">
        <v>263774.005308061</v>
      </c>
    </row>
    <row r="12" s="2" customFormat="1" ht="25" customHeight="1" spans="1:9">
      <c r="A12" s="20">
        <v>9</v>
      </c>
      <c r="B12" s="21" t="s">
        <v>24</v>
      </c>
      <c r="C12" s="20" t="s">
        <v>22</v>
      </c>
      <c r="D12" s="25">
        <f>4963.82+4986.82</f>
        <v>9950.64</v>
      </c>
      <c r="E12" s="27">
        <v>65800.4</v>
      </c>
      <c r="F12" s="20">
        <v>7.2</v>
      </c>
      <c r="G12" s="25">
        <f t="shared" si="0"/>
        <v>9138.94444444444</v>
      </c>
      <c r="H12" s="26">
        <v>9138.94444444444</v>
      </c>
      <c r="I12" s="25">
        <v>85021.9688736502</v>
      </c>
    </row>
    <row r="13" s="3" customFormat="1" ht="25" customHeight="1" spans="1:9">
      <c r="A13" s="20">
        <v>10</v>
      </c>
      <c r="B13" s="21" t="s">
        <v>25</v>
      </c>
      <c r="C13" s="21" t="s">
        <v>22</v>
      </c>
      <c r="D13" s="25">
        <f>4082.57+3928.78+4818.95</f>
        <v>12830.3</v>
      </c>
      <c r="E13" s="27">
        <f>27674.8+61044</f>
        <v>88718.8</v>
      </c>
      <c r="F13" s="21">
        <v>8.55</v>
      </c>
      <c r="G13" s="25">
        <f t="shared" si="0"/>
        <v>10376.4678362573</v>
      </c>
      <c r="H13" s="26">
        <v>10376.4678362573</v>
      </c>
      <c r="I13" s="25">
        <v>96534.9697392029</v>
      </c>
    </row>
    <row r="14" s="2" customFormat="1" ht="25" customHeight="1" spans="1:9">
      <c r="A14" s="20">
        <v>11</v>
      </c>
      <c r="B14" s="21" t="s">
        <v>26</v>
      </c>
      <c r="C14" s="21" t="s">
        <v>22</v>
      </c>
      <c r="D14" s="25">
        <f>8726.38+6565.475+3856.98</f>
        <v>19148.835</v>
      </c>
      <c r="E14" s="27">
        <v>208248</v>
      </c>
      <c r="F14" s="20">
        <v>7.2</v>
      </c>
      <c r="G14" s="25">
        <f t="shared" si="0"/>
        <v>28923.3333333333</v>
      </c>
      <c r="H14" s="26">
        <v>19148.835</v>
      </c>
      <c r="I14" s="25">
        <v>178146.575157962</v>
      </c>
    </row>
    <row r="15" s="2" customFormat="1" ht="25" customHeight="1" spans="1:9">
      <c r="A15" s="20">
        <v>12</v>
      </c>
      <c r="B15" s="21" t="s">
        <v>27</v>
      </c>
      <c r="C15" s="21" t="s">
        <v>22</v>
      </c>
      <c r="D15" s="20">
        <f>7112.15+6934.36+6674.49</f>
        <v>20721</v>
      </c>
      <c r="E15" s="20">
        <v>132684</v>
      </c>
      <c r="F15" s="20">
        <v>7.2</v>
      </c>
      <c r="G15" s="25">
        <f t="shared" si="0"/>
        <v>18428.3333333333</v>
      </c>
      <c r="H15" s="26">
        <v>18428.3333333333</v>
      </c>
      <c r="I15" s="25">
        <v>171443.561407398</v>
      </c>
    </row>
    <row r="16" s="2" customFormat="1" ht="25" customHeight="1" spans="1:9">
      <c r="A16" s="20">
        <v>13</v>
      </c>
      <c r="B16" s="21" t="s">
        <v>28</v>
      </c>
      <c r="C16" s="21" t="s">
        <v>29</v>
      </c>
      <c r="D16" s="20">
        <f>4332.1+3888.28</f>
        <v>8220.38</v>
      </c>
      <c r="E16" s="27">
        <f>23770.8+30243.6</f>
        <v>54014.4</v>
      </c>
      <c r="F16" s="20">
        <v>7.2</v>
      </c>
      <c r="G16" s="25">
        <f t="shared" si="0"/>
        <v>7502</v>
      </c>
      <c r="H16" s="26">
        <v>7502</v>
      </c>
      <c r="I16" s="25">
        <v>69793.0504302237</v>
      </c>
    </row>
    <row r="17" s="2" customFormat="1" ht="25" customHeight="1" spans="1:9">
      <c r="A17" s="20">
        <v>14</v>
      </c>
      <c r="B17" s="21" t="s">
        <v>30</v>
      </c>
      <c r="C17" s="20" t="s">
        <v>31</v>
      </c>
      <c r="D17" s="25">
        <f>350.61+779.58</f>
        <v>1130.19</v>
      </c>
      <c r="E17" s="27">
        <v>495.6</v>
      </c>
      <c r="F17" s="20">
        <v>7.2</v>
      </c>
      <c r="G17" s="25">
        <f t="shared" si="0"/>
        <v>68.8333333333333</v>
      </c>
      <c r="H17" s="26">
        <v>0</v>
      </c>
      <c r="I17" s="25">
        <v>0</v>
      </c>
    </row>
    <row r="18" s="2" customFormat="1" ht="25" customHeight="1" spans="1:9">
      <c r="A18" s="20">
        <v>15</v>
      </c>
      <c r="B18" s="21" t="s">
        <v>32</v>
      </c>
      <c r="C18" s="21" t="s">
        <v>31</v>
      </c>
      <c r="D18" s="25">
        <f>856.91+3133.1</f>
        <v>3990.01</v>
      </c>
      <c r="E18" s="25">
        <v>27020.4</v>
      </c>
      <c r="F18" s="20">
        <v>7.2</v>
      </c>
      <c r="G18" s="25">
        <f t="shared" si="0"/>
        <v>3752.83333333333</v>
      </c>
      <c r="H18" s="26">
        <v>3752.83333333333</v>
      </c>
      <c r="I18" s="25">
        <v>34913.5811902903</v>
      </c>
    </row>
    <row r="19" s="2" customFormat="1" ht="25" customHeight="1" spans="1:9">
      <c r="A19" s="20">
        <v>16</v>
      </c>
      <c r="B19" s="21" t="s">
        <v>33</v>
      </c>
      <c r="C19" s="21" t="s">
        <v>34</v>
      </c>
      <c r="D19" s="25">
        <f>3897.45+436.71+1470.27</f>
        <v>5804.43</v>
      </c>
      <c r="E19" s="25">
        <f>75342+11886</f>
        <v>87228</v>
      </c>
      <c r="F19" s="25">
        <v>14.6</v>
      </c>
      <c r="G19" s="25">
        <f t="shared" si="0"/>
        <v>5974.52054794521</v>
      </c>
      <c r="H19" s="26">
        <v>5804.43</v>
      </c>
      <c r="I19" s="25">
        <v>54000.1167300324</v>
      </c>
    </row>
    <row r="20" s="2" customFormat="1" ht="25" customHeight="1" spans="1:9">
      <c r="A20" s="20">
        <v>17</v>
      </c>
      <c r="B20" s="21" t="s">
        <v>35</v>
      </c>
      <c r="C20" s="21" t="s">
        <v>36</v>
      </c>
      <c r="D20" s="25">
        <f>11933.4+6779.81</f>
        <v>18713.21</v>
      </c>
      <c r="E20" s="25">
        <v>219432</v>
      </c>
      <c r="F20" s="25">
        <v>9.7</v>
      </c>
      <c r="G20" s="25">
        <f t="shared" si="0"/>
        <v>22621.8556701031</v>
      </c>
      <c r="H20" s="26">
        <v>18713.21</v>
      </c>
      <c r="I20" s="25">
        <v>174093.842874082</v>
      </c>
    </row>
    <row r="21" s="2" customFormat="1" ht="25" customHeight="1" spans="1:9">
      <c r="A21" s="20">
        <v>18</v>
      </c>
      <c r="B21" s="21" t="s">
        <v>37</v>
      </c>
      <c r="C21" s="21" t="s">
        <v>38</v>
      </c>
      <c r="D21" s="25">
        <f>5070.82+2225.15</f>
        <v>7295.97</v>
      </c>
      <c r="E21" s="25">
        <v>116024.4</v>
      </c>
      <c r="F21" s="25">
        <v>8</v>
      </c>
      <c r="G21" s="25">
        <f t="shared" si="0"/>
        <v>14503.05</v>
      </c>
      <c r="H21" s="26">
        <v>7295.97</v>
      </c>
      <c r="I21" s="25">
        <v>67876.2999396693</v>
      </c>
    </row>
    <row r="22" s="2" customFormat="1" ht="25" customHeight="1" spans="1:9">
      <c r="A22" s="20">
        <v>19</v>
      </c>
      <c r="B22" s="21" t="s">
        <v>39</v>
      </c>
      <c r="C22" s="21" t="s">
        <v>40</v>
      </c>
      <c r="D22" s="25">
        <f>3736.39+4538.43+4583.81</f>
        <v>12858.63</v>
      </c>
      <c r="E22" s="25">
        <v>77094</v>
      </c>
      <c r="F22" s="25">
        <v>7.2</v>
      </c>
      <c r="G22" s="25">
        <f t="shared" si="0"/>
        <v>10707.5</v>
      </c>
      <c r="H22" s="26">
        <v>10707.5</v>
      </c>
      <c r="I22" s="25">
        <v>99614.6477581472</v>
      </c>
    </row>
    <row r="23" s="2" customFormat="1" ht="25" customHeight="1" spans="1:9">
      <c r="A23" s="20">
        <v>20</v>
      </c>
      <c r="B23" s="21" t="s">
        <v>41</v>
      </c>
      <c r="C23" s="21" t="s">
        <v>40</v>
      </c>
      <c r="D23" s="25">
        <f>7998.9+3822.26</f>
        <v>11821.16</v>
      </c>
      <c r="E23" s="25">
        <v>174586.8</v>
      </c>
      <c r="F23" s="25">
        <v>8.55</v>
      </c>
      <c r="G23" s="25">
        <f t="shared" si="0"/>
        <v>20419.5087719298</v>
      </c>
      <c r="H23" s="26">
        <f>7998.9+3822.26</f>
        <v>11821.16</v>
      </c>
      <c r="I23" s="25">
        <v>109975.31538573</v>
      </c>
    </row>
    <row r="24" s="2" customFormat="1" ht="25" customHeight="1" spans="1:9">
      <c r="A24" s="20">
        <v>21</v>
      </c>
      <c r="B24" s="21" t="s">
        <v>42</v>
      </c>
      <c r="C24" s="21" t="s">
        <v>40</v>
      </c>
      <c r="D24" s="25">
        <f>6214.63+2934.05+5910.42</f>
        <v>15059.1</v>
      </c>
      <c r="E24" s="25">
        <v>94000.8</v>
      </c>
      <c r="F24" s="25">
        <v>7.2</v>
      </c>
      <c r="G24" s="25">
        <f t="shared" si="0"/>
        <v>13055.6666666667</v>
      </c>
      <c r="H24" s="26">
        <v>13055.6666666667</v>
      </c>
      <c r="I24" s="25">
        <v>121460.250875348</v>
      </c>
    </row>
    <row r="25" s="2" customFormat="1" ht="25" customHeight="1" spans="1:9">
      <c r="A25" s="20">
        <v>22</v>
      </c>
      <c r="B25" s="21" t="s">
        <v>43</v>
      </c>
      <c r="C25" s="21" t="s">
        <v>44</v>
      </c>
      <c r="D25" s="25">
        <f>12946.59+17205.41</f>
        <v>30152</v>
      </c>
      <c r="E25" s="25">
        <v>110144.4</v>
      </c>
      <c r="F25" s="25">
        <v>7.86</v>
      </c>
      <c r="G25" s="25">
        <f t="shared" si="0"/>
        <v>14013.2824427481</v>
      </c>
      <c r="H25" s="26">
        <v>14013.2824427481</v>
      </c>
      <c r="I25" s="25">
        <v>130369.198642987</v>
      </c>
    </row>
    <row r="26" s="2" customFormat="1" ht="25" customHeight="1" spans="1:9">
      <c r="A26" s="20">
        <v>23</v>
      </c>
      <c r="B26" s="21" t="s">
        <v>45</v>
      </c>
      <c r="C26" s="21" t="s">
        <v>46</v>
      </c>
      <c r="D26" s="25">
        <f>7531.22+6391.95</f>
        <v>13923.17</v>
      </c>
      <c r="E26" s="25">
        <v>90402.4</v>
      </c>
      <c r="F26" s="25">
        <v>8.8</v>
      </c>
      <c r="G26" s="25">
        <f t="shared" si="0"/>
        <v>10273</v>
      </c>
      <c r="H26" s="26">
        <v>10273</v>
      </c>
      <c r="I26" s="25">
        <v>95572.3816408542</v>
      </c>
    </row>
    <row r="27" s="2" customFormat="1" ht="25" customHeight="1" spans="1:9">
      <c r="A27" s="20">
        <v>24</v>
      </c>
      <c r="B27" s="21" t="s">
        <v>47</v>
      </c>
      <c r="C27" s="21" t="s">
        <v>48</v>
      </c>
      <c r="D27" s="25">
        <f>8535+7034</f>
        <v>15569</v>
      </c>
      <c r="E27" s="25">
        <v>159218.4</v>
      </c>
      <c r="F27" s="25">
        <v>6.66</v>
      </c>
      <c r="G27" s="25">
        <f t="shared" si="0"/>
        <v>23906.6666666667</v>
      </c>
      <c r="H27" s="26">
        <v>15569</v>
      </c>
      <c r="I27" s="25">
        <v>144842.442301807</v>
      </c>
    </row>
    <row r="28" s="2" customFormat="1" ht="25" customHeight="1" spans="1:9">
      <c r="A28" s="20">
        <v>25</v>
      </c>
      <c r="B28" s="21" t="s">
        <v>49</v>
      </c>
      <c r="C28" s="21" t="s">
        <v>50</v>
      </c>
      <c r="D28" s="25">
        <f>2311.98+2292.37+1922.77</f>
        <v>6527.12</v>
      </c>
      <c r="E28" s="25">
        <v>81732</v>
      </c>
      <c r="F28" s="25">
        <v>7.5</v>
      </c>
      <c r="G28" s="25">
        <f t="shared" si="0"/>
        <v>10897.6</v>
      </c>
      <c r="H28" s="26">
        <v>6527.12</v>
      </c>
      <c r="I28" s="25">
        <v>60723.4891127862</v>
      </c>
    </row>
    <row r="29" s="2" customFormat="1" ht="25" customHeight="1" spans="1:9">
      <c r="A29" s="20">
        <v>26</v>
      </c>
      <c r="B29" s="21" t="s">
        <v>51</v>
      </c>
      <c r="C29" s="21" t="s">
        <v>40</v>
      </c>
      <c r="D29" s="25">
        <f>3180.89+5573.65+9372.13</f>
        <v>18126.67</v>
      </c>
      <c r="E29" s="25">
        <v>122269.6</v>
      </c>
      <c r="F29" s="25">
        <v>7.5</v>
      </c>
      <c r="G29" s="25">
        <f t="shared" si="0"/>
        <v>16302.6133333333</v>
      </c>
      <c r="H29" s="26">
        <v>16302.6133333333</v>
      </c>
      <c r="I29" s="25">
        <v>151667.43728576</v>
      </c>
    </row>
    <row r="30" s="2" customFormat="1" ht="25" customHeight="1" spans="1:9">
      <c r="A30" s="20">
        <v>27</v>
      </c>
      <c r="B30" s="21" t="s">
        <v>52</v>
      </c>
      <c r="C30" s="20" t="s">
        <v>48</v>
      </c>
      <c r="D30" s="25">
        <f>8074.68+9623.45</f>
        <v>17698.13</v>
      </c>
      <c r="E30" s="25">
        <f>166856+34047.6</f>
        <v>200903.6</v>
      </c>
      <c r="F30" s="25">
        <v>8.862</v>
      </c>
      <c r="G30" s="25">
        <f t="shared" si="0"/>
        <v>22670.2324531708</v>
      </c>
      <c r="H30" s="26">
        <v>17698.13</v>
      </c>
      <c r="I30" s="25">
        <v>164650.290537277</v>
      </c>
    </row>
    <row r="31" s="1" customFormat="1" ht="25" customHeight="1" spans="1:9">
      <c r="A31" s="20">
        <v>29</v>
      </c>
      <c r="B31" s="21" t="s">
        <v>53</v>
      </c>
      <c r="C31" s="21" t="s">
        <v>48</v>
      </c>
      <c r="D31" s="25">
        <f>6073.32+2559.17+1534.77</f>
        <v>10167.26</v>
      </c>
      <c r="E31" s="25">
        <v>71334</v>
      </c>
      <c r="F31" s="25">
        <v>7.2</v>
      </c>
      <c r="G31" s="25">
        <f t="shared" si="0"/>
        <v>9907.5</v>
      </c>
      <c r="H31" s="26">
        <v>9907.5</v>
      </c>
      <c r="I31" s="25">
        <v>92172.0404075502</v>
      </c>
    </row>
    <row r="32" s="1" customFormat="1" ht="25" customHeight="1" spans="1:9">
      <c r="A32" s="20">
        <v>30</v>
      </c>
      <c r="B32" s="21" t="s">
        <v>54</v>
      </c>
      <c r="C32" s="21" t="s">
        <v>55</v>
      </c>
      <c r="D32" s="25">
        <f>2640.29+3291.61+2705.37</f>
        <v>8637.27</v>
      </c>
      <c r="E32" s="25">
        <v>42516.8</v>
      </c>
      <c r="F32" s="25">
        <v>7.2</v>
      </c>
      <c r="G32" s="25">
        <f t="shared" si="0"/>
        <v>5905.11111111111</v>
      </c>
      <c r="H32" s="26">
        <v>5905.11111111111</v>
      </c>
      <c r="I32" s="25">
        <v>54936.7792020597</v>
      </c>
    </row>
    <row r="33" s="1" customFormat="1" ht="25" customHeight="1" spans="1:9">
      <c r="A33" s="20">
        <v>31</v>
      </c>
      <c r="B33" s="21" t="s">
        <v>56</v>
      </c>
      <c r="C33" s="21" t="s">
        <v>14</v>
      </c>
      <c r="D33" s="25">
        <f>1755.9+1625.67</f>
        <v>3381.57</v>
      </c>
      <c r="E33" s="25">
        <v>11069.6</v>
      </c>
      <c r="F33" s="25">
        <v>7.2</v>
      </c>
      <c r="G33" s="25">
        <f t="shared" si="0"/>
        <v>1537.44444444444</v>
      </c>
      <c r="H33" s="26">
        <v>1537.44444444444</v>
      </c>
      <c r="I33" s="25">
        <v>14303.244154196</v>
      </c>
    </row>
    <row r="34" s="1" customFormat="1" ht="25" customHeight="1" spans="1:9">
      <c r="A34" s="20">
        <v>32</v>
      </c>
      <c r="B34" s="21" t="s">
        <v>57</v>
      </c>
      <c r="C34" s="21" t="s">
        <v>48</v>
      </c>
      <c r="D34" s="25">
        <f>4355+3276+2149</f>
        <v>9780</v>
      </c>
      <c r="E34" s="25">
        <v>58964</v>
      </c>
      <c r="F34" s="25">
        <v>7.2</v>
      </c>
      <c r="G34" s="25">
        <f t="shared" si="0"/>
        <v>8189.44444444444</v>
      </c>
      <c r="H34" s="26">
        <v>8189.44444444444</v>
      </c>
      <c r="I34" s="25">
        <v>76188.5242744103</v>
      </c>
    </row>
    <row r="35" s="1" customFormat="1" ht="15" spans="7:9">
      <c r="G35" s="7"/>
      <c r="H35" s="26">
        <f>SUM(H4:H34)</f>
        <v>323887.918097228</v>
      </c>
      <c r="I35" s="26">
        <f>SUM(I4:I34)</f>
        <v>3013213.25</v>
      </c>
    </row>
    <row r="36" s="1" customFormat="1" spans="1:9">
      <c r="A36" s="28" t="s">
        <v>58</v>
      </c>
      <c r="B36" s="28"/>
      <c r="C36" s="28"/>
      <c r="D36" s="28"/>
      <c r="E36" s="28"/>
      <c r="F36" s="28"/>
      <c r="G36" s="7"/>
      <c r="H36" s="8"/>
      <c r="I36" s="7"/>
    </row>
    <row r="37" s="1" customFormat="1" spans="1:9">
      <c r="A37" s="29" t="s">
        <v>59</v>
      </c>
      <c r="B37" s="29"/>
      <c r="C37" s="29"/>
      <c r="D37" s="29"/>
      <c r="E37" s="29"/>
      <c r="F37" s="29"/>
      <c r="G37" s="7"/>
      <c r="H37" s="8"/>
      <c r="I37" s="7"/>
    </row>
    <row r="40" spans="9:9">
      <c r="I40"/>
    </row>
    <row r="45" spans="9:9">
      <c r="I45" s="33"/>
    </row>
  </sheetData>
  <mergeCells count="8">
    <mergeCell ref="A1:I1"/>
    <mergeCell ref="A36:F36"/>
    <mergeCell ref="A37:F37"/>
    <mergeCell ref="A2:A3"/>
    <mergeCell ref="B2:B3"/>
    <mergeCell ref="C2:C3"/>
    <mergeCell ref="F2:F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杨武</cp:lastModifiedBy>
  <dcterms:created xsi:type="dcterms:W3CDTF">2006-09-13T11:21:00Z</dcterms:created>
  <dcterms:modified xsi:type="dcterms:W3CDTF">2024-01-29T08:39:37Z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FA2095725204448994CF206C8E519EE7</vt:lpwstr>
  </property>
  <property fmtid="{D5CDD505-2E9C-101B-9397-08002B2CF9AE}" pid="3" name="KSOProductBuildVer">
    <vt:lpwstr>2052-12.1.0.16250</vt:lpwstr>
  </property>
</Properties>
</file>